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G:\Mi unidad\CE_2025\CompensacionesMMA-Innovemos\Analisis\O1_4_Consumo_electrico\"/>
    </mc:Choice>
  </mc:AlternateContent>
  <xr:revisionPtr revIDLastSave="0" documentId="13_ncr:1_{816FE11B-A321-481C-A515-98D5E1CF1D3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" i="4" l="1"/>
  <c r="Q11" i="4"/>
  <c r="O10" i="4"/>
  <c r="O11" i="4"/>
  <c r="Q9" i="4"/>
  <c r="O9" i="4"/>
  <c r="M10" i="4"/>
  <c r="M11" i="4"/>
  <c r="M9" i="4"/>
  <c r="H9" i="4"/>
  <c r="J9" i="4" s="1"/>
  <c r="E5" i="4"/>
  <c r="F6" i="4"/>
  <c r="E7" i="4"/>
  <c r="F7" i="4"/>
  <c r="E8" i="4"/>
  <c r="F8" i="4"/>
  <c r="E9" i="4"/>
  <c r="F9" i="4"/>
  <c r="D4" i="4"/>
  <c r="F4" i="4" s="1"/>
  <c r="D5" i="4"/>
  <c r="F5" i="4" s="1"/>
  <c r="D6" i="4"/>
  <c r="E6" i="4" s="1"/>
  <c r="D7" i="4"/>
  <c r="D8" i="4"/>
  <c r="D11" i="4"/>
  <c r="E11" i="4" s="1"/>
  <c r="H11" i="4" s="1"/>
  <c r="J11" i="4" s="1"/>
  <c r="D10" i="4"/>
  <c r="E10" i="4" s="1"/>
  <c r="H10" i="4" s="1"/>
  <c r="J10" i="4" s="1"/>
  <c r="E4" i="4" l="1"/>
  <c r="F11" i="4"/>
  <c r="F10" i="4"/>
</calcChain>
</file>

<file path=xl/sharedStrings.xml><?xml version="1.0" encoding="utf-8"?>
<sst xmlns="http://schemas.openxmlformats.org/spreadsheetml/2006/main" count="40" uniqueCount="40">
  <si>
    <t>Clase CEV</t>
  </si>
  <si>
    <t>A</t>
  </si>
  <si>
    <t>B</t>
  </si>
  <si>
    <t>D</t>
  </si>
  <si>
    <t>C</t>
  </si>
  <si>
    <t>E</t>
  </si>
  <si>
    <t>F</t>
  </si>
  <si>
    <t>G</t>
  </si>
  <si>
    <t>Rango ahorro</t>
  </si>
  <si>
    <t>Demanda energética kWh/m2-año</t>
  </si>
  <si>
    <t>Demanda calefacción</t>
  </si>
  <si>
    <t>Demanda enfriamiento (35%) kWh/m2-año</t>
  </si>
  <si>
    <t>Valor de referencia ahorro</t>
  </si>
  <si>
    <t>Demanda calefacción kWh/año</t>
  </si>
  <si>
    <t>Imágen de referencia (CEV)</t>
  </si>
  <si>
    <t>Demanda calefacción (65%*) kWh/m2-año</t>
  </si>
  <si>
    <t>* Proporción calefacción Santiago: 65% ~152 calefacción / (152 calefacción + 72 enfriamiento)</t>
  </si>
  <si>
    <t>Superficie vivienda m2</t>
  </si>
  <si>
    <t>100 - 85%</t>
  </si>
  <si>
    <t>85 - 70%</t>
  </si>
  <si>
    <t>70 - 55%</t>
  </si>
  <si>
    <t>55 - 40%</t>
  </si>
  <si>
    <t>40 - 20%</t>
  </si>
  <si>
    <t>20 - (-10)%</t>
  </si>
  <si>
    <t>A+</t>
  </si>
  <si>
    <t>-10 - (-35)%</t>
  </si>
  <si>
    <t>menor a -35%</t>
  </si>
  <si>
    <t>Eficiencia bomba de calor</t>
  </si>
  <si>
    <t>Demanda eléctrica kWh/año</t>
  </si>
  <si>
    <t>Calificación energética de viviendas</t>
  </si>
  <si>
    <t>Estimación de parámetros de la RM</t>
  </si>
  <si>
    <t>Calefacción eléctrica</t>
  </si>
  <si>
    <t>Calefacción a leña</t>
  </si>
  <si>
    <t>Eficiencia doble cámara</t>
  </si>
  <si>
    <t>Demanda leña doble cámara kg leña/año</t>
  </si>
  <si>
    <t>Poder calorífico inferior leña PCI kWh/kg</t>
  </si>
  <si>
    <t>Eficiencia salamandra</t>
  </si>
  <si>
    <t>Eficiencia chimenea abierta</t>
  </si>
  <si>
    <t>Demanda leña salamandra kg leña/año</t>
  </si>
  <si>
    <t>Demanda leña chimenea abierta kg leña/año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</si>
</sst>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0.0%"/>
    <numFmt numFmtId="166" formatCode="0.0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9" fontId="0" fillId="0" borderId="0" xfId="0" applyNumberFormat="1"/>
    <xf numFmtId="164" fontId="0" fillId="0" borderId="0" xfId="0" applyNumberFormat="1"/>
    <xf numFmtId="166" fontId="0" fillId="0" borderId="0" xfId="0" applyNumberFormat="1"/>
    <xf numFmtId="41" fontId="0" fillId="0" borderId="0" xfId="1" applyFont="1"/>
    <xf numFmtId="41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wrapText="1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396240</xdr:colOff>
      <xdr:row>12</xdr:row>
      <xdr:rowOff>15240</xdr:rowOff>
    </xdr:from>
    <xdr:to>
      <xdr:col>12</xdr:col>
      <xdr:colOff>227415</xdr:colOff>
      <xdr:row>30</xdr:row>
      <xdr:rowOff>160473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0905E6D-6E2D-8A4A-F1BD-8181F0D72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92880" y="2941320"/>
          <a:ext cx="7024455" cy="343707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12</xdr:row>
      <xdr:rowOff>99060</xdr:rowOff>
    </xdr:from>
    <xdr:to>
      <xdr:col>4</xdr:col>
      <xdr:colOff>251336</xdr:colOff>
      <xdr:row>28</xdr:row>
      <xdr:rowOff>38563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9930E13-DE48-C6AB-7248-65596636B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2659380"/>
          <a:ext cx="3809876" cy="286558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27478-5230-4B0D-A52A-075E5360542C}">
  <dimension ref="A1:Q12"/>
  <sheetViews>
    <sheetView tabSelected="1" workbookViewId="0">
      <selection activeCell="L6" sqref="L6"/>
    </sheetView>
  </sheetViews>
  <sheetFormatPr defaultRowHeight="14.4" x14ac:dyDescent="0.3"/>
  <cols>
    <col min="1" max="13" width="13.109375" customWidth="1"/>
    <col min="14" max="17" width="13.33203125" customWidth="1"/>
  </cols>
  <sheetData>
    <row r="1" spans="1:17" x14ac:dyDescent="0.3">
      <c r="A1" s="1" t="s">
        <v>10</v>
      </c>
    </row>
    <row r="2" spans="1:17" x14ac:dyDescent="0.3">
      <c r="A2" s="1" t="s">
        <v>29</v>
      </c>
      <c r="E2" s="1" t="s">
        <v>30</v>
      </c>
      <c r="I2" s="1" t="s">
        <v>31</v>
      </c>
      <c r="K2" s="1" t="s">
        <v>32</v>
      </c>
    </row>
    <row r="3" spans="1:17" s="2" customFormat="1" ht="86.4" x14ac:dyDescent="0.3">
      <c r="A3" s="11" t="s">
        <v>0</v>
      </c>
      <c r="B3" s="11" t="s">
        <v>8</v>
      </c>
      <c r="C3" s="11" t="s">
        <v>12</v>
      </c>
      <c r="D3" s="11" t="s">
        <v>9</v>
      </c>
      <c r="E3" s="10" t="s">
        <v>15</v>
      </c>
      <c r="F3" s="10" t="s">
        <v>11</v>
      </c>
      <c r="G3" s="10" t="s">
        <v>17</v>
      </c>
      <c r="H3" s="10" t="s">
        <v>13</v>
      </c>
      <c r="I3" s="9" t="s">
        <v>27</v>
      </c>
      <c r="J3" s="9" t="s">
        <v>28</v>
      </c>
      <c r="K3" s="12" t="s">
        <v>35</v>
      </c>
      <c r="L3" s="12" t="s">
        <v>33</v>
      </c>
      <c r="M3" s="12" t="s">
        <v>34</v>
      </c>
      <c r="N3" s="12" t="s">
        <v>36</v>
      </c>
      <c r="O3" s="12" t="s">
        <v>38</v>
      </c>
      <c r="P3" s="12" t="s">
        <v>37</v>
      </c>
      <c r="Q3" s="12" t="s">
        <v>39</v>
      </c>
    </row>
    <row r="4" spans="1:17" x14ac:dyDescent="0.3">
      <c r="A4" t="s">
        <v>24</v>
      </c>
      <c r="B4" s="3" t="s">
        <v>18</v>
      </c>
      <c r="C4" s="5">
        <v>0.92500000000000004</v>
      </c>
      <c r="D4" s="6">
        <f t="shared" ref="D4:D7" si="0">$D$9*(1-C4)</f>
        <v>9.7499999999999947</v>
      </c>
      <c r="E4" s="6">
        <f>D4*65%</f>
        <v>6.3374999999999968</v>
      </c>
      <c r="F4" s="6">
        <f>D4*35%</f>
        <v>3.4124999999999979</v>
      </c>
    </row>
    <row r="5" spans="1:17" x14ac:dyDescent="0.3">
      <c r="A5" t="s">
        <v>1</v>
      </c>
      <c r="B5" s="3" t="s">
        <v>19</v>
      </c>
      <c r="C5" s="5">
        <v>0.77500000000000002</v>
      </c>
      <c r="D5" s="6">
        <f t="shared" si="0"/>
        <v>29.249999999999996</v>
      </c>
      <c r="E5" s="6">
        <f t="shared" ref="E5:E11" si="1">D5*65%</f>
        <v>19.012499999999999</v>
      </c>
      <c r="F5" s="6">
        <f t="shared" ref="F5:F11" si="2">D5*35%</f>
        <v>10.237499999999999</v>
      </c>
    </row>
    <row r="6" spans="1:17" x14ac:dyDescent="0.3">
      <c r="A6" t="s">
        <v>2</v>
      </c>
      <c r="B6" s="3" t="s">
        <v>20</v>
      </c>
      <c r="C6" s="5">
        <v>0.625</v>
      </c>
      <c r="D6" s="6">
        <f t="shared" si="0"/>
        <v>48.75</v>
      </c>
      <c r="E6" s="6">
        <f t="shared" si="1"/>
        <v>31.6875</v>
      </c>
      <c r="F6" s="6">
        <f t="shared" si="2"/>
        <v>17.0625</v>
      </c>
    </row>
    <row r="7" spans="1:17" x14ac:dyDescent="0.3">
      <c r="A7" t="s">
        <v>4</v>
      </c>
      <c r="B7" s="3" t="s">
        <v>21</v>
      </c>
      <c r="C7" s="5">
        <v>0.47499999999999998</v>
      </c>
      <c r="D7" s="6">
        <f t="shared" si="0"/>
        <v>68.25</v>
      </c>
      <c r="E7" s="6">
        <f t="shared" si="1"/>
        <v>44.362500000000004</v>
      </c>
      <c r="F7" s="6">
        <f t="shared" si="2"/>
        <v>23.887499999999999</v>
      </c>
    </row>
    <row r="8" spans="1:17" x14ac:dyDescent="0.3">
      <c r="A8" t="s">
        <v>3</v>
      </c>
      <c r="B8" s="3" t="s">
        <v>22</v>
      </c>
      <c r="C8" s="5">
        <v>0.3</v>
      </c>
      <c r="D8" s="6">
        <f>$D$9*(1-C8)</f>
        <v>91</v>
      </c>
      <c r="E8" s="6">
        <f t="shared" si="1"/>
        <v>59.15</v>
      </c>
      <c r="F8" s="6">
        <f t="shared" si="2"/>
        <v>31.849999999999998</v>
      </c>
    </row>
    <row r="9" spans="1:17" x14ac:dyDescent="0.3">
      <c r="A9" t="s">
        <v>5</v>
      </c>
      <c r="B9" s="3" t="s">
        <v>23</v>
      </c>
      <c r="C9" s="5">
        <v>0</v>
      </c>
      <c r="D9">
        <v>130</v>
      </c>
      <c r="E9" s="6">
        <f t="shared" si="1"/>
        <v>84.5</v>
      </c>
      <c r="F9" s="6">
        <f t="shared" si="2"/>
        <v>45.5</v>
      </c>
      <c r="G9">
        <v>65</v>
      </c>
      <c r="H9" s="7">
        <f>E9*G9</f>
        <v>5492.5</v>
      </c>
      <c r="I9">
        <v>3</v>
      </c>
      <c r="J9" s="7">
        <f>H9/I9</f>
        <v>1830.8333333333333</v>
      </c>
      <c r="K9">
        <v>4.2</v>
      </c>
      <c r="L9" s="4">
        <v>0.7</v>
      </c>
      <c r="M9" s="7">
        <f>H9/K9/L9</f>
        <v>1868.1972789115646</v>
      </c>
      <c r="N9" s="4">
        <v>0.5</v>
      </c>
      <c r="O9" s="8">
        <f>H9/K9/N9</f>
        <v>2615.4761904761904</v>
      </c>
      <c r="P9" s="4">
        <v>0.3</v>
      </c>
      <c r="Q9" s="8">
        <f>H9/K9/P9</f>
        <v>4359.1269841269841</v>
      </c>
    </row>
    <row r="10" spans="1:17" x14ac:dyDescent="0.3">
      <c r="A10" t="s">
        <v>6</v>
      </c>
      <c r="B10" s="3" t="s">
        <v>25</v>
      </c>
      <c r="C10" s="5">
        <v>-0.22500000000000001</v>
      </c>
      <c r="D10" s="6">
        <f>$D$9*(1-C10)</f>
        <v>159.25</v>
      </c>
      <c r="E10" s="6">
        <f t="shared" si="1"/>
        <v>103.5125</v>
      </c>
      <c r="F10" s="6">
        <f t="shared" si="2"/>
        <v>55.737499999999997</v>
      </c>
      <c r="G10">
        <v>65</v>
      </c>
      <c r="H10" s="7">
        <f t="shared" ref="H10:H11" si="3">E10*G10</f>
        <v>6728.3125</v>
      </c>
      <c r="I10">
        <v>3</v>
      </c>
      <c r="J10" s="7">
        <f t="shared" ref="J10:J11" si="4">H10/I10</f>
        <v>2242.7708333333335</v>
      </c>
      <c r="K10">
        <v>4.2</v>
      </c>
      <c r="L10" s="4">
        <v>0.7</v>
      </c>
      <c r="M10" s="7">
        <f t="shared" ref="M10:M11" si="5">H10/K10/L10</f>
        <v>2288.5416666666665</v>
      </c>
      <c r="N10" s="4">
        <v>0.5</v>
      </c>
      <c r="O10" s="8">
        <f t="shared" ref="O10:O11" si="6">H10/K10/N10</f>
        <v>3203.958333333333</v>
      </c>
      <c r="P10" s="4">
        <v>0.3</v>
      </c>
      <c r="Q10" s="8">
        <f t="shared" ref="Q10:Q11" si="7">H10/K10/P10</f>
        <v>5339.9305555555557</v>
      </c>
    </row>
    <row r="11" spans="1:17" x14ac:dyDescent="0.3">
      <c r="A11" t="s">
        <v>7</v>
      </c>
      <c r="B11" s="3" t="s">
        <v>26</v>
      </c>
      <c r="C11" s="5">
        <v>-0.35</v>
      </c>
      <c r="D11" s="6">
        <f>$D$9*(1-C11)</f>
        <v>175.5</v>
      </c>
      <c r="E11" s="6">
        <f t="shared" si="1"/>
        <v>114.075</v>
      </c>
      <c r="F11" s="6">
        <f t="shared" si="2"/>
        <v>61.424999999999997</v>
      </c>
      <c r="G11">
        <v>65</v>
      </c>
      <c r="H11" s="7">
        <f t="shared" si="3"/>
        <v>7414.875</v>
      </c>
      <c r="I11">
        <v>3</v>
      </c>
      <c r="J11" s="7">
        <f t="shared" si="4"/>
        <v>2471.625</v>
      </c>
      <c r="K11">
        <v>4.2</v>
      </c>
      <c r="L11" s="4">
        <v>0.7</v>
      </c>
      <c r="M11" s="7">
        <f t="shared" si="5"/>
        <v>2522.0663265306121</v>
      </c>
      <c r="N11" s="4">
        <v>0.5</v>
      </c>
      <c r="O11" s="8">
        <f t="shared" si="6"/>
        <v>3530.8928571428569</v>
      </c>
      <c r="P11" s="4">
        <v>0.3</v>
      </c>
      <c r="Q11" s="8">
        <f t="shared" si="7"/>
        <v>5884.8214285714284</v>
      </c>
    </row>
    <row r="12" spans="1:17" x14ac:dyDescent="0.3">
      <c r="A12" t="s">
        <v>14</v>
      </c>
      <c r="D12" t="s">
        <v>16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 Tamara Saavedra Pino</dc:creator>
  <cp:lastModifiedBy>Vicente Sepulveda Figueroa</cp:lastModifiedBy>
  <dcterms:created xsi:type="dcterms:W3CDTF">2025-08-18T15:21:57Z</dcterms:created>
  <dcterms:modified xsi:type="dcterms:W3CDTF">2025-08-27T13:43:40Z</dcterms:modified>
</cp:coreProperties>
</file>